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jsel\Downloads\"/>
    </mc:Choice>
  </mc:AlternateContent>
  <xr:revisionPtr revIDLastSave="0" documentId="13_ncr:1_{8EE575DE-BE8B-4E18-80B2-B28B8F96E0E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Inputs" sheetId="1" r:id="rId1"/>
    <sheet name="READM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E2" i="1"/>
  <c r="F2" i="1"/>
  <c r="F3" i="1" s="1"/>
  <c r="H2" i="1"/>
  <c r="E3" i="1"/>
  <c r="E4" i="1" s="1"/>
  <c r="G2" i="1" l="1"/>
  <c r="I2" i="1"/>
  <c r="J2" i="1" s="1"/>
  <c r="L2" i="1" s="1"/>
  <c r="G3" i="1"/>
  <c r="H3" i="1"/>
  <c r="F4" i="1"/>
  <c r="F5" i="1" s="1"/>
  <c r="F6" i="1" s="1"/>
  <c r="E5" i="1"/>
  <c r="K2" i="1" l="1"/>
  <c r="G4" i="1"/>
  <c r="I3" i="1"/>
  <c r="J3" i="1" s="1"/>
  <c r="K3" i="1" s="1"/>
  <c r="H4" i="1"/>
  <c r="G5" i="1"/>
  <c r="E6" i="1"/>
  <c r="L3" i="1" l="1"/>
  <c r="H5" i="1"/>
  <c r="I4" i="1"/>
  <c r="J4" i="1"/>
  <c r="G6" i="1"/>
  <c r="G16" i="1" l="1"/>
  <c r="G15" i="1"/>
  <c r="L4" i="1"/>
  <c r="K4" i="1"/>
  <c r="H6" i="1"/>
  <c r="I6" i="1" s="1"/>
  <c r="J6" i="1" s="1"/>
  <c r="G14" i="1" s="1"/>
  <c r="I5" i="1"/>
  <c r="J5" i="1" s="1"/>
  <c r="K5" i="1" s="1"/>
  <c r="L5" i="1" l="1"/>
  <c r="K6" i="1"/>
  <c r="L6" i="1"/>
  <c r="G17" i="1" l="1"/>
  <c r="G18" i="1"/>
</calcChain>
</file>

<file path=xl/sharedStrings.xml><?xml version="1.0" encoding="utf-8"?>
<sst xmlns="http://schemas.openxmlformats.org/spreadsheetml/2006/main" count="35" uniqueCount="35">
  <si>
    <t>The Financial Drift Analyzer™</t>
  </si>
  <si>
    <t>Starting Revenue</t>
  </si>
  <si>
    <t>Annual Revenue Growth %</t>
  </si>
  <si>
    <t>Starting Gross Margin %</t>
  </si>
  <si>
    <t>Annual GM Drift %</t>
  </si>
  <si>
    <t>Starting SG&amp;A %</t>
  </si>
  <si>
    <t>Annual SG&amp;A Increase %</t>
  </si>
  <si>
    <t>EBITDA Multiple</t>
  </si>
  <si>
    <t>Year</t>
  </si>
  <si>
    <t>Revenue</t>
  </si>
  <si>
    <t>Gross Margin %</t>
  </si>
  <si>
    <t>Gross Profit</t>
  </si>
  <si>
    <t>SG&amp;A %</t>
  </si>
  <si>
    <t>SG&amp;A Expense</t>
  </si>
  <si>
    <t>EBITDA</t>
  </si>
  <si>
    <t>EBITDA Margin %</t>
  </si>
  <si>
    <t>Enterprise Value</t>
  </si>
  <si>
    <t>This model demonstrates how small gross margin and SG&amp;A drift can materially impact EBITDA and enterprise value over time.</t>
  </si>
  <si>
    <t>Adjust assumptions on the Inputs tab.</t>
  </si>
  <si>
    <r>
      <t>The Straight</t>
    </r>
    <r>
      <rPr>
        <b/>
        <i/>
        <sz val="16"/>
        <color rgb="FFFFFFFF"/>
        <rFont val="Calibri"/>
        <family val="2"/>
      </rPr>
      <t>Forward</t>
    </r>
    <r>
      <rPr>
        <b/>
        <sz val="16"/>
        <color rgb="FFFFFFFF"/>
        <rFont val="Calibri"/>
      </rPr>
      <t xml:space="preserve"> Financial Drift Analyzer™</t>
    </r>
  </si>
  <si>
    <t>**'See notes in "README"**</t>
  </si>
  <si>
    <t>** EBITDA multiples from low to Best-in-Class are for illustrative purposes only and should not be inferred to represent an expected value a Buyer will actually pay.</t>
  </si>
  <si>
    <t xml:space="preserve">  each M&amp;A transaction is different.  Buyers can offer substantially different multiples from deal-to-deal</t>
  </si>
  <si>
    <t>Consider a multiple of 3-7, with 7 being "Best-in-Class" and 3 being a lot to work on in the business before it can be considered attractive to a Buyer</t>
  </si>
  <si>
    <t>EBITDA loss due to Drift - Year 5 to Year 1</t>
  </si>
  <si>
    <t>Gross Profit "Gain" - Year 5 to Year 1</t>
  </si>
  <si>
    <t>Invisible Gross Profit loss - Year 5 to Year 1</t>
  </si>
  <si>
    <t>Reduction in Enterprise Value in Year 5 compared to Year 1</t>
  </si>
  <si>
    <t>Invisible Reduction in Enterprise Value in Year 5 compared to Year 1</t>
  </si>
  <si>
    <t>Changes due to "Drift"</t>
  </si>
  <si>
    <t>Review the Projection Model, Charts, and Notes for visualization.</t>
  </si>
  <si>
    <t>Ready to address your drift?  Schedule today:</t>
  </si>
  <si>
    <t>https://calendly.com/jason-straightforward/30min</t>
  </si>
  <si>
    <t>Low-Down Bummer of a realization:</t>
  </si>
  <si>
    <r>
      <t xml:space="preserve">  As the business drifts, it is typically exposing weaknesses of the business, its operations, and its teams.  Therefore, it often foreshadows a lower valuation multiple.  Consider here, a loss in multiple of 2x, the resulting excess of reduction in Enterprise Value (</t>
    </r>
    <r>
      <rPr>
        <b/>
        <i/>
        <sz val="10.5"/>
        <color theme="1"/>
        <rFont val="Calibri"/>
        <family val="2"/>
        <scheme val="minor"/>
      </rPr>
      <t>over &amp; above</t>
    </r>
    <r>
      <rPr>
        <sz val="10.5"/>
        <color theme="1"/>
        <rFont val="Calibri"/>
        <family val="2"/>
        <scheme val="minor"/>
      </rPr>
      <t xml:space="preserve"> that shown in cell G17) of: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</si>
</sst>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$#,##0"/>
    <numFmt numFmtId="165" formatCode="0.0%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6"/>
      <name val="Calibri"/>
    </font>
    <font>
      <sz val="11"/>
      <color theme="1"/>
      <name val="Calibri"/>
      <family val="2"/>
      <scheme val="minor"/>
    </font>
    <font>
      <b/>
      <i/>
      <sz val="16"/>
      <color rgb="FFFFFFFF"/>
      <name val="Calibri"/>
      <family val="2"/>
    </font>
    <font>
      <b/>
      <sz val="16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43" fontId="0" fillId="0" borderId="0" xfId="1" applyFont="1"/>
    <xf numFmtId="166" fontId="0" fillId="0" borderId="0" xfId="1" applyNumberFormat="1" applyFont="1"/>
    <xf numFmtId="10" fontId="0" fillId="0" borderId="0" xfId="2" applyNumberFormat="1" applyFont="1"/>
    <xf numFmtId="0" fontId="0" fillId="0" borderId="0" xfId="0" quotePrefix="1"/>
    <xf numFmtId="166" fontId="0" fillId="0" borderId="1" xfId="1" applyNumberFormat="1" applyFont="1" applyBorder="1"/>
    <xf numFmtId="0" fontId="7" fillId="0" borderId="1" xfId="0" quotePrefix="1" applyFont="1" applyBorder="1"/>
    <xf numFmtId="0" fontId="0" fillId="0" borderId="1" xfId="0" applyBorder="1"/>
    <xf numFmtId="166" fontId="2" fillId="3" borderId="0" xfId="1" applyNumberFormat="1" applyFont="1" applyFill="1"/>
    <xf numFmtId="166" fontId="7" fillId="0" borderId="0" xfId="1" quotePrefix="1" applyNumberFormat="1" applyFont="1"/>
    <xf numFmtId="166" fontId="8" fillId="0" borderId="0" xfId="1" applyNumberFormat="1" applyFont="1"/>
    <xf numFmtId="0" fontId="6" fillId="2" borderId="0" xfId="0" applyFont="1" applyFill="1"/>
    <xf numFmtId="0" fontId="2" fillId="0" borderId="0" xfId="0" quotePrefix="1" applyFont="1" applyAlignment="1">
      <alignment wrapText="1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1" xfId="0" quotePrefix="1" applyFont="1" applyBorder="1" applyAlignment="1">
      <alignment wrapText="1"/>
    </xf>
    <xf numFmtId="166" fontId="0" fillId="0" borderId="1" xfId="1" applyNumberFormat="1" applyFont="1" applyBorder="1" applyAlignment="1">
      <alignment horizontal="center"/>
    </xf>
    <xf numFmtId="166" fontId="0" fillId="0" borderId="0" xfId="1" quotePrefix="1" applyNumberFormat="1" applyFont="1" applyAlignment="1">
      <alignment horizontal="centerContinuous" vertical="top" wrapText="1" readingOrder="1"/>
    </xf>
    <xf numFmtId="0" fontId="0" fillId="0" borderId="0" xfId="0" applyAlignment="1">
      <alignment wrapText="1"/>
    </xf>
    <xf numFmtId="166" fontId="7" fillId="4" borderId="5" xfId="1" quotePrefix="1" applyNumberFormat="1" applyFont="1" applyFill="1" applyBorder="1"/>
    <xf numFmtId="0" fontId="0" fillId="4" borderId="6" xfId="0" applyFill="1" applyBorder="1"/>
    <xf numFmtId="166" fontId="0" fillId="4" borderId="6" xfId="1" applyNumberFormat="1" applyFont="1" applyFill="1" applyBorder="1"/>
    <xf numFmtId="0" fontId="0" fillId="4" borderId="7" xfId="0" applyFill="1" applyBorder="1"/>
    <xf numFmtId="0" fontId="9" fillId="4" borderId="8" xfId="0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0" fontId="9" fillId="4" borderId="11" xfId="0" applyFont="1" applyFill="1" applyBorder="1" applyAlignment="1">
      <alignment wrapText="1"/>
    </xf>
    <xf numFmtId="166" fontId="0" fillId="4" borderId="1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4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Enterprise Value Trend by Year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Inputs!$L$1</c:f>
              <c:strCache>
                <c:ptCount val="1"/>
                <c:pt idx="0">
                  <c:v> Enterprise Value 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Inputs!$D$2:$D$6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Inputs!$L$2:$L$6</c:f>
              <c:numCache>
                <c:formatCode>_(* #,##0_);_(* \(#,##0\);_(* "-"??_);_(@_)</c:formatCode>
                <c:ptCount val="5"/>
                <c:pt idx="0">
                  <c:v>4000000.0000000009</c:v>
                </c:pt>
                <c:pt idx="1">
                  <c:v>3842500</c:v>
                </c:pt>
                <c:pt idx="2">
                  <c:v>3651700</c:v>
                </c:pt>
                <c:pt idx="3">
                  <c:v>3424171</c:v>
                </c:pt>
                <c:pt idx="4">
                  <c:v>3156192.4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C-4AAA-A1CC-D1E53CFB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EBITDA Trend by Year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Inputs!$J$1</c:f>
              <c:strCache>
                <c:ptCount val="1"/>
                <c:pt idx="0">
                  <c:v> EBITDA 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Inputs!$D$2:$D$6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Inputs!$J$2:$J$6</c:f>
              <c:numCache>
                <c:formatCode>_(* #,##0_);_(* \(#,##0\);_(* "-"??_);_(@_)</c:formatCode>
                <c:ptCount val="5"/>
                <c:pt idx="0">
                  <c:v>800000.00000000023</c:v>
                </c:pt>
                <c:pt idx="1">
                  <c:v>768500</c:v>
                </c:pt>
                <c:pt idx="2">
                  <c:v>730340</c:v>
                </c:pt>
                <c:pt idx="3">
                  <c:v>684834.2</c:v>
                </c:pt>
                <c:pt idx="4">
                  <c:v>631238.48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84-49EE-A3B3-1CF06E1C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2700000"/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4271E03-BB6C-4763-BF0E-283C671DE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28</xdr:row>
      <xdr:rowOff>0</xdr:rowOff>
    </xdr:from>
    <xdr:ext cx="5400000" cy="2700000"/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8C15338-E5FA-4DCD-B020-BDC6D1B57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11</xdr:col>
      <xdr:colOff>0</xdr:colOff>
      <xdr:row>12</xdr:row>
      <xdr:rowOff>0</xdr:rowOff>
    </xdr:from>
    <xdr:to>
      <xdr:col>13</xdr:col>
      <xdr:colOff>561975</xdr:colOff>
      <xdr:row>19</xdr:row>
      <xdr:rowOff>19050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76B05D0-B7E4-435D-81E6-3F777A315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775" y="2362200"/>
          <a:ext cx="2695575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ctionTable" displayName="ProjectionTable" ref="D1:L6">
  <autoFilter ref="D1:L6" xr:uid="{00000000-0009-0000-0100-000001000000}"/>
  <tableColumns count="9">
    <tableColumn id="1" xr3:uid="{00000000-0010-0000-0000-000001000000}" name="Year"/>
    <tableColumn id="2" xr3:uid="{00000000-0010-0000-0000-000002000000}" name="Revenue"/>
    <tableColumn id="3" xr3:uid="{00000000-0010-0000-0000-000003000000}" name="Gross Margin %"/>
    <tableColumn id="4" xr3:uid="{00000000-0010-0000-0000-000004000000}" name="Gross Profit" dataDxfId="3" dataCellStyle="Comma">
      <calculatedColumnFormula>E2*F2</calculatedColumnFormula>
    </tableColumn>
    <tableColumn id="5" xr3:uid="{00000000-0010-0000-0000-000005000000}" name="SG&amp;A %"/>
    <tableColumn id="6" xr3:uid="{00000000-0010-0000-0000-000006000000}" name="SG&amp;A Expense" dataDxfId="2" dataCellStyle="Comma">
      <calculatedColumnFormula>E2*H2</calculatedColumnFormula>
    </tableColumn>
    <tableColumn id="7" xr3:uid="{00000000-0010-0000-0000-000007000000}" name="EBITDA" dataDxfId="1" dataCellStyle="Comma">
      <calculatedColumnFormula>G2-I2</calculatedColumnFormula>
    </tableColumn>
    <tableColumn id="8" xr3:uid="{00000000-0010-0000-0000-000008000000}" name="EBITDA Margin %">
      <calculatedColumnFormula>J2/E2</calculatedColumnFormula>
    </tableColumn>
    <tableColumn id="9" xr3:uid="{00000000-0010-0000-0000-000009000000}" name="Enterprise Value" dataDxfId="0" data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H33" sqref="H33"/>
    </sheetView>
  </sheetViews>
  <sheetFormatPr defaultRowHeight="15" x14ac:dyDescent="0.25"/>
  <cols>
    <col min="1" max="1" width="48.5703125" customWidth="1"/>
    <col min="2" max="2" width="11.28515625" style="6" bestFit="1" customWidth="1"/>
    <col min="5" max="5" width="11.140625" bestFit="1" customWidth="1"/>
    <col min="7" max="7" width="14" style="7" bestFit="1" customWidth="1"/>
    <col min="8" max="8" width="11.85546875" customWidth="1"/>
    <col min="9" max="9" width="17.7109375" customWidth="1"/>
    <col min="10" max="10" width="11.5703125" style="7" bestFit="1" customWidth="1"/>
    <col min="11" max="11" width="14" bestFit="1" customWidth="1"/>
    <col min="12" max="12" width="18.140625" style="7" bestFit="1" customWidth="1"/>
    <col min="13" max="13" width="13.85546875" bestFit="1" customWidth="1"/>
    <col min="14" max="14" width="10" bestFit="1" customWidth="1"/>
    <col min="16" max="16" width="9.140625" customWidth="1"/>
    <col min="17" max="17" width="26.85546875" customWidth="1"/>
  </cols>
  <sheetData>
    <row r="1" spans="1:12" ht="21" x14ac:dyDescent="0.35">
      <c r="A1" s="16" t="s">
        <v>19</v>
      </c>
      <c r="B1" s="16"/>
      <c r="D1" s="2" t="s">
        <v>8</v>
      </c>
      <c r="E1" s="2" t="s">
        <v>9</v>
      </c>
      <c r="F1" s="2" t="s">
        <v>10</v>
      </c>
      <c r="G1" s="13" t="s">
        <v>11</v>
      </c>
      <c r="H1" s="2" t="s">
        <v>12</v>
      </c>
      <c r="I1" s="2" t="s">
        <v>13</v>
      </c>
      <c r="J1" s="13" t="s">
        <v>14</v>
      </c>
      <c r="K1" s="2" t="s">
        <v>15</v>
      </c>
      <c r="L1" s="13" t="s">
        <v>16</v>
      </c>
    </row>
    <row r="2" spans="1:12" x14ac:dyDescent="0.25">
      <c r="D2">
        <v>1</v>
      </c>
      <c r="E2" s="3">
        <f>Inputs!B3</f>
        <v>5000000</v>
      </c>
      <c r="F2" s="4">
        <f>Inputs!B5</f>
        <v>0.34</v>
      </c>
      <c r="G2" s="7">
        <f>E2*F2</f>
        <v>1700000.0000000002</v>
      </c>
      <c r="H2" s="4">
        <f>Inputs!B7</f>
        <v>0.18</v>
      </c>
      <c r="I2" s="7">
        <f>E2*H2</f>
        <v>900000</v>
      </c>
      <c r="J2" s="7">
        <f>G2-I2</f>
        <v>800000.00000000023</v>
      </c>
      <c r="K2" s="4">
        <f>J2/E2</f>
        <v>0.16000000000000006</v>
      </c>
      <c r="L2" s="7">
        <f>J2*Inputs!B9</f>
        <v>4000000.0000000009</v>
      </c>
    </row>
    <row r="3" spans="1:12" x14ac:dyDescent="0.25">
      <c r="A3" s="1" t="s">
        <v>1</v>
      </c>
      <c r="B3" s="7">
        <v>5000000</v>
      </c>
      <c r="D3">
        <v>2</v>
      </c>
      <c r="E3" s="3">
        <f>E2*(1+Inputs!B4)</f>
        <v>5300000</v>
      </c>
      <c r="F3" s="4">
        <f>F2+Inputs!B6</f>
        <v>0.33</v>
      </c>
      <c r="G3" s="7">
        <f>E3*F3</f>
        <v>1749000</v>
      </c>
      <c r="H3" s="4">
        <f>H2+Inputs!B8</f>
        <v>0.185</v>
      </c>
      <c r="I3" s="7">
        <f>E3*H3</f>
        <v>980500</v>
      </c>
      <c r="J3" s="7">
        <f>G3-I3</f>
        <v>768500</v>
      </c>
      <c r="K3" s="4">
        <f>J3/E3</f>
        <v>0.14499999999999999</v>
      </c>
      <c r="L3" s="7">
        <f>J3*Inputs!B9</f>
        <v>3842500</v>
      </c>
    </row>
    <row r="4" spans="1:12" x14ac:dyDescent="0.25">
      <c r="A4" s="1" t="s">
        <v>2</v>
      </c>
      <c r="B4" s="8">
        <v>0.06</v>
      </c>
      <c r="D4">
        <v>3</v>
      </c>
      <c r="E4" s="3">
        <f>E3*(1+Inputs!B4)</f>
        <v>5618000</v>
      </c>
      <c r="F4" s="4">
        <f>F3+Inputs!B6</f>
        <v>0.32</v>
      </c>
      <c r="G4" s="7">
        <f>E4*F4</f>
        <v>1797760</v>
      </c>
      <c r="H4" s="4">
        <f>H3+Inputs!B8</f>
        <v>0.19</v>
      </c>
      <c r="I4" s="7">
        <f>E4*H4</f>
        <v>1067420</v>
      </c>
      <c r="J4" s="7">
        <f>G4-I4</f>
        <v>730340</v>
      </c>
      <c r="K4" s="4">
        <f>J4/E4</f>
        <v>0.13</v>
      </c>
      <c r="L4" s="7">
        <f>J4*Inputs!B9</f>
        <v>3651700</v>
      </c>
    </row>
    <row r="5" spans="1:12" x14ac:dyDescent="0.25">
      <c r="A5" s="1" t="s">
        <v>3</v>
      </c>
      <c r="B5" s="8">
        <v>0.34</v>
      </c>
      <c r="D5">
        <v>4</v>
      </c>
      <c r="E5" s="3">
        <f>E4*(1+Inputs!B4)</f>
        <v>5955080</v>
      </c>
      <c r="F5" s="4">
        <f>F4+Inputs!B6</f>
        <v>0.31</v>
      </c>
      <c r="G5" s="7">
        <f>E5*F5</f>
        <v>1846074.8</v>
      </c>
      <c r="H5" s="4">
        <f>H4+Inputs!B8</f>
        <v>0.19500000000000001</v>
      </c>
      <c r="I5" s="7">
        <f>E5*H5</f>
        <v>1161240.6000000001</v>
      </c>
      <c r="J5" s="7">
        <f>G5-I5</f>
        <v>684834.2</v>
      </c>
      <c r="K5" s="4">
        <f>J5/E5</f>
        <v>0.11499999999999999</v>
      </c>
      <c r="L5" s="7">
        <f>J5*Inputs!B9</f>
        <v>3424171</v>
      </c>
    </row>
    <row r="6" spans="1:12" x14ac:dyDescent="0.25">
      <c r="A6" s="1" t="s">
        <v>4</v>
      </c>
      <c r="B6" s="8">
        <v>-0.01</v>
      </c>
      <c r="D6">
        <v>5</v>
      </c>
      <c r="E6" s="3">
        <f>E5*(1+Inputs!B4)</f>
        <v>6312384.8000000007</v>
      </c>
      <c r="F6" s="4">
        <f>F5+Inputs!B6</f>
        <v>0.3</v>
      </c>
      <c r="G6" s="7">
        <f>E6*F6</f>
        <v>1893715.4400000002</v>
      </c>
      <c r="H6" s="4">
        <f>H5+Inputs!B8</f>
        <v>0.2</v>
      </c>
      <c r="I6" s="7">
        <f>E6*H6</f>
        <v>1262476.9600000002</v>
      </c>
      <c r="J6" s="7">
        <f>G6-I6</f>
        <v>631238.48</v>
      </c>
      <c r="K6" s="4">
        <f>J6/E6</f>
        <v>9.9999999999999992E-2</v>
      </c>
      <c r="L6" s="7">
        <f>J6*Inputs!B9</f>
        <v>3156192.4</v>
      </c>
    </row>
    <row r="7" spans="1:12" x14ac:dyDescent="0.25">
      <c r="A7" s="1" t="s">
        <v>5</v>
      </c>
      <c r="B7" s="8">
        <v>0.18</v>
      </c>
    </row>
    <row r="8" spans="1:12" x14ac:dyDescent="0.25">
      <c r="A8" s="1" t="s">
        <v>6</v>
      </c>
      <c r="B8" s="8">
        <v>5.0000000000000001E-3</v>
      </c>
    </row>
    <row r="9" spans="1:12" x14ac:dyDescent="0.25">
      <c r="A9" s="1" t="s">
        <v>7</v>
      </c>
      <c r="B9" s="6">
        <v>5</v>
      </c>
      <c r="C9" s="9" t="s">
        <v>20</v>
      </c>
    </row>
    <row r="10" spans="1:12" x14ac:dyDescent="0.25">
      <c r="A10" s="17" t="s">
        <v>23</v>
      </c>
      <c r="C10" s="9"/>
    </row>
    <row r="11" spans="1:12" x14ac:dyDescent="0.25">
      <c r="A11" s="17"/>
      <c r="C11" s="9"/>
    </row>
    <row r="12" spans="1:12" x14ac:dyDescent="0.25">
      <c r="A12" s="17"/>
    </row>
    <row r="13" spans="1:12" x14ac:dyDescent="0.25">
      <c r="G13" s="18" t="s">
        <v>29</v>
      </c>
      <c r="H13" s="19"/>
      <c r="I13" s="19"/>
      <c r="J13" s="19"/>
      <c r="K13" s="20"/>
    </row>
    <row r="14" spans="1:12" x14ac:dyDescent="0.25">
      <c r="G14" s="10">
        <f>J6-J2</f>
        <v>-168761.52000000025</v>
      </c>
      <c r="H14" s="11" t="s">
        <v>24</v>
      </c>
      <c r="I14" s="12"/>
      <c r="J14" s="10"/>
      <c r="K14" s="12"/>
    </row>
    <row r="15" spans="1:12" x14ac:dyDescent="0.25">
      <c r="G15" s="10">
        <f>G6-G2</f>
        <v>193715.43999999994</v>
      </c>
      <c r="H15" s="11" t="s">
        <v>25</v>
      </c>
      <c r="I15" s="12"/>
      <c r="J15" s="10"/>
      <c r="K15" s="12"/>
    </row>
    <row r="16" spans="1:12" x14ac:dyDescent="0.25">
      <c r="G16" s="10">
        <f>G6-(E6*F2)</f>
        <v>-252495.39200000023</v>
      </c>
      <c r="H16" s="11" t="s">
        <v>26</v>
      </c>
      <c r="I16" s="12"/>
      <c r="J16" s="10"/>
      <c r="K16" s="12"/>
    </row>
    <row r="17" spans="7:14" x14ac:dyDescent="0.25">
      <c r="G17" s="10">
        <f>L6-L2</f>
        <v>-843807.60000000102</v>
      </c>
      <c r="H17" s="11" t="s">
        <v>27</v>
      </c>
      <c r="I17" s="12"/>
      <c r="J17" s="10"/>
      <c r="K17" s="12"/>
    </row>
    <row r="18" spans="7:14" x14ac:dyDescent="0.25">
      <c r="G18" s="22">
        <f>L6-(((E6*F2)-I6)*B9)</f>
        <v>-1262476.9600000014</v>
      </c>
      <c r="H18" s="21" t="s">
        <v>28</v>
      </c>
      <c r="I18" s="21"/>
      <c r="J18" s="21"/>
      <c r="K18" s="21"/>
    </row>
    <row r="19" spans="7:14" x14ac:dyDescent="0.25">
      <c r="G19" s="22"/>
      <c r="H19" s="21"/>
      <c r="I19" s="21"/>
      <c r="J19" s="21"/>
      <c r="K19" s="21"/>
    </row>
    <row r="21" spans="7:14" x14ac:dyDescent="0.25">
      <c r="G21" s="14" t="s">
        <v>31</v>
      </c>
    </row>
    <row r="22" spans="7:14" x14ac:dyDescent="0.25">
      <c r="G22" s="15" t="s">
        <v>32</v>
      </c>
    </row>
    <row r="25" spans="7:14" x14ac:dyDescent="0.25">
      <c r="G25" s="25" t="s">
        <v>33</v>
      </c>
      <c r="H25" s="26"/>
      <c r="I25" s="26"/>
      <c r="J25" s="27"/>
      <c r="K25" s="28"/>
    </row>
    <row r="26" spans="7:14" ht="15" customHeight="1" x14ac:dyDescent="0.25">
      <c r="G26" s="29" t="s">
        <v>34</v>
      </c>
      <c r="H26" s="30"/>
      <c r="I26" s="30"/>
      <c r="J26" s="30"/>
      <c r="K26" s="31"/>
      <c r="L26" s="24"/>
      <c r="M26" s="24"/>
      <c r="N26" s="23"/>
    </row>
    <row r="27" spans="7:14" x14ac:dyDescent="0.25">
      <c r="G27" s="29"/>
      <c r="H27" s="30"/>
      <c r="I27" s="30"/>
      <c r="J27" s="30"/>
      <c r="K27" s="31"/>
      <c r="L27" s="24"/>
      <c r="M27" s="24"/>
      <c r="N27" s="23"/>
    </row>
    <row r="28" spans="7:14" x14ac:dyDescent="0.25">
      <c r="G28" s="29"/>
      <c r="H28" s="30"/>
      <c r="I28" s="30"/>
      <c r="J28" s="30"/>
      <c r="K28" s="31"/>
      <c r="L28" s="24"/>
      <c r="M28" s="24"/>
      <c r="N28" s="23"/>
    </row>
    <row r="29" spans="7:14" x14ac:dyDescent="0.25">
      <c r="G29" s="29"/>
      <c r="H29" s="30"/>
      <c r="I29" s="30"/>
      <c r="J29" s="30"/>
      <c r="K29" s="31"/>
      <c r="L29" s="24"/>
      <c r="M29" s="24"/>
      <c r="N29" s="23"/>
    </row>
    <row r="30" spans="7:14" x14ac:dyDescent="0.25">
      <c r="G30" s="32"/>
      <c r="H30" s="33"/>
      <c r="I30" s="33"/>
      <c r="J30" s="33"/>
      <c r="K30" s="34">
        <f>-2*J6</f>
        <v>-1262476.96</v>
      </c>
      <c r="L30" s="23"/>
      <c r="M30" s="23"/>
      <c r="N30" s="23"/>
    </row>
    <row r="31" spans="7:14" x14ac:dyDescent="0.25">
      <c r="G31" s="23"/>
      <c r="H31" s="23"/>
      <c r="I31" s="23"/>
      <c r="J31" s="23"/>
      <c r="K31" s="23"/>
      <c r="L31" s="23"/>
      <c r="M31" s="23"/>
      <c r="N31" s="23"/>
    </row>
    <row r="32" spans="7:14" x14ac:dyDescent="0.25">
      <c r="G32" s="23"/>
      <c r="H32" s="23"/>
      <c r="I32" s="23"/>
      <c r="J32" s="23"/>
      <c r="K32" s="23"/>
      <c r="L32" s="23"/>
      <c r="M32" s="23"/>
      <c r="N32" s="23"/>
    </row>
    <row r="33" spans="7:14" x14ac:dyDescent="0.25">
      <c r="G33" s="23"/>
      <c r="H33" s="23"/>
      <c r="I33" s="23"/>
      <c r="J33" s="23"/>
      <c r="K33" s="23"/>
      <c r="L33" s="23"/>
      <c r="M33" s="23"/>
      <c r="N33" s="23"/>
    </row>
    <row r="34" spans="7:14" x14ac:dyDescent="0.25">
      <c r="G34" s="23"/>
      <c r="H34" s="23"/>
      <c r="I34" s="23"/>
      <c r="J34" s="23"/>
      <c r="K34" s="23"/>
      <c r="L34" s="23"/>
      <c r="M34" s="23"/>
      <c r="N34" s="23"/>
    </row>
    <row r="35" spans="7:14" x14ac:dyDescent="0.25">
      <c r="G35" s="23"/>
      <c r="H35" s="23"/>
      <c r="I35" s="23"/>
      <c r="J35" s="23"/>
      <c r="K35" s="23"/>
      <c r="L35" s="23"/>
      <c r="M35" s="23"/>
      <c r="N35" s="23"/>
    </row>
    <row r="36" spans="7:14" x14ac:dyDescent="0.25">
      <c r="G36" s="23"/>
      <c r="H36" s="23"/>
      <c r="I36" s="23"/>
      <c r="J36" s="23"/>
      <c r="K36" s="23"/>
      <c r="L36" s="23"/>
      <c r="M36" s="23"/>
      <c r="N36" s="23"/>
    </row>
    <row r="37" spans="7:14" x14ac:dyDescent="0.25">
      <c r="G37" s="23"/>
      <c r="H37" s="23"/>
      <c r="I37" s="23"/>
      <c r="J37" s="23"/>
      <c r="K37" s="23"/>
      <c r="L37" s="23"/>
      <c r="M37" s="23"/>
      <c r="N37" s="23"/>
    </row>
    <row r="38" spans="7:14" x14ac:dyDescent="0.25">
      <c r="G38" s="23"/>
      <c r="H38" s="23"/>
      <c r="I38" s="23"/>
      <c r="J38" s="23"/>
      <c r="K38" s="23"/>
      <c r="L38" s="23"/>
      <c r="M38" s="23"/>
      <c r="N38" s="23"/>
    </row>
    <row r="39" spans="7:14" x14ac:dyDescent="0.25">
      <c r="G39" s="23"/>
      <c r="H39" s="23"/>
      <c r="I39" s="23"/>
      <c r="J39" s="23"/>
      <c r="K39" s="23"/>
      <c r="L39" s="23"/>
      <c r="M39" s="23"/>
      <c r="N39" s="23"/>
    </row>
  </sheetData>
  <mergeCells count="6">
    <mergeCell ref="G26:J30"/>
    <mergeCell ref="A1:B1"/>
    <mergeCell ref="A10:A12"/>
    <mergeCell ref="G13:K13"/>
    <mergeCell ref="H18:K19"/>
    <mergeCell ref="G18:G19"/>
  </mergeCells>
  <pageMargins left="0.75" right="0.75" top="1" bottom="1" header="0.5" footer="0.5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7" sqref="A7"/>
    </sheetView>
  </sheetViews>
  <sheetFormatPr defaultRowHeight="15" x14ac:dyDescent="0.25"/>
  <cols>
    <col min="1" max="1" width="120" customWidth="1"/>
  </cols>
  <sheetData>
    <row r="1" spans="1:1" ht="21" x14ac:dyDescent="0.35">
      <c r="A1" s="5" t="s">
        <v>0</v>
      </c>
    </row>
    <row r="3" spans="1:1" x14ac:dyDescent="0.25">
      <c r="A3" t="s">
        <v>17</v>
      </c>
    </row>
    <row r="5" spans="1:1" x14ac:dyDescent="0.25">
      <c r="A5" t="s">
        <v>18</v>
      </c>
    </row>
    <row r="6" spans="1:1" x14ac:dyDescent="0.25">
      <c r="A6" t="s">
        <v>30</v>
      </c>
    </row>
    <row r="8" spans="1:1" x14ac:dyDescent="0.25">
      <c r="A8" s="9" t="s">
        <v>21</v>
      </c>
    </row>
    <row r="9" spans="1:1" x14ac:dyDescent="0.25">
      <c r="A9" s="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Jason Sellnow</cp:lastModifiedBy>
  <cp:lastPrinted>2026-05-22T00:57:16Z</cp:lastPrinted>
  <dcterms:created xsi:type="dcterms:W3CDTF">2026-05-21T15:21:39Z</dcterms:created>
  <dcterms:modified xsi:type="dcterms:W3CDTF">2026-05-22T17:27:02Z</dcterms:modified>
</cp:coreProperties>
</file>